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uchen" sheetId="4" r:id="rId1"/>
    <sheet name="Säulen" sheetId="2" r:id="rId2"/>
    <sheet name="Linien" sheetId="8" r:id="rId3"/>
    <sheet name="S-L-Verbund" sheetId="5" r:id="rId4"/>
    <sheet name="Punkte" sheetId="1" r:id="rId5"/>
    <sheet name="Schwingungen" sheetId="7" r:id="rId6"/>
    <sheet name="Kurs" sheetId="6" r:id="rId7"/>
    <sheet name="Fläche" sheetId="3" r:id="rId8"/>
  </sheets>
  <calcPr calcId="152511"/>
</workbook>
</file>

<file path=xl/calcChain.xml><?xml version="1.0" encoding="utf-8"?>
<calcChain xmlns="http://schemas.openxmlformats.org/spreadsheetml/2006/main">
  <c r="H7" i="8" l="1"/>
  <c r="G7" i="8"/>
  <c r="H6" i="8"/>
  <c r="G6" i="8"/>
  <c r="H5" i="8"/>
  <c r="G5" i="8"/>
  <c r="H4" i="8"/>
  <c r="G4" i="8"/>
  <c r="H3" i="8"/>
  <c r="G3" i="8"/>
  <c r="H2" i="8"/>
  <c r="G2" i="8"/>
  <c r="D2" i="8"/>
  <c r="B35" i="7"/>
  <c r="D35" i="7" s="1"/>
  <c r="D34" i="7"/>
  <c r="B34" i="7"/>
  <c r="C34" i="7" s="1"/>
  <c r="D33" i="7"/>
  <c r="C33" i="7"/>
  <c r="B33" i="7"/>
  <c r="B32" i="7"/>
  <c r="D32" i="7" s="1"/>
  <c r="B31" i="7"/>
  <c r="D31" i="7" s="1"/>
  <c r="D30" i="7"/>
  <c r="B30" i="7"/>
  <c r="C30" i="7" s="1"/>
  <c r="D29" i="7"/>
  <c r="C29" i="7"/>
  <c r="B29" i="7"/>
  <c r="B28" i="7"/>
  <c r="D28" i="7" s="1"/>
  <c r="B27" i="7"/>
  <c r="D27" i="7" s="1"/>
  <c r="D26" i="7"/>
  <c r="B26" i="7"/>
  <c r="C26" i="7" s="1"/>
  <c r="D25" i="7"/>
  <c r="C25" i="7"/>
  <c r="B25" i="7"/>
  <c r="B24" i="7"/>
  <c r="D24" i="7" s="1"/>
  <c r="B23" i="7"/>
  <c r="D23" i="7" s="1"/>
  <c r="D22" i="7"/>
  <c r="B22" i="7"/>
  <c r="C22" i="7" s="1"/>
  <c r="D21" i="7"/>
  <c r="C21" i="7"/>
  <c r="B21" i="7"/>
  <c r="B20" i="7"/>
  <c r="D20" i="7" s="1"/>
  <c r="B19" i="7"/>
  <c r="D19" i="7" s="1"/>
  <c r="D18" i="7"/>
  <c r="B18" i="7"/>
  <c r="C18" i="7" s="1"/>
  <c r="D17" i="7"/>
  <c r="C17" i="7"/>
  <c r="B17" i="7"/>
  <c r="B16" i="7"/>
  <c r="C16" i="7" s="1"/>
  <c r="B15" i="7"/>
  <c r="D15" i="7" s="1"/>
  <c r="D14" i="7"/>
  <c r="B14" i="7"/>
  <c r="C14" i="7" s="1"/>
  <c r="D13" i="7"/>
  <c r="C13" i="7"/>
  <c r="B13" i="7"/>
  <c r="B12" i="7"/>
  <c r="D12" i="7" s="1"/>
  <c r="B11" i="7"/>
  <c r="D11" i="7" s="1"/>
  <c r="D10" i="7"/>
  <c r="B10" i="7"/>
  <c r="C10" i="7" s="1"/>
  <c r="D9" i="7"/>
  <c r="C9" i="7"/>
  <c r="B9" i="7"/>
  <c r="B8" i="7"/>
  <c r="D8" i="7" s="1"/>
  <c r="B7" i="7"/>
  <c r="D7" i="7" s="1"/>
  <c r="D6" i="7"/>
  <c r="B6" i="7"/>
  <c r="C6" i="7" s="1"/>
  <c r="C12" i="7" l="1"/>
  <c r="C20" i="7"/>
  <c r="C28" i="7"/>
  <c r="C7" i="7"/>
  <c r="C15" i="7"/>
  <c r="C23" i="7"/>
  <c r="C31" i="7"/>
  <c r="C24" i="7"/>
  <c r="C32" i="7"/>
  <c r="C11" i="7"/>
  <c r="D16" i="7"/>
  <c r="C19" i="7"/>
  <c r="C27" i="7"/>
  <c r="C35" i="7"/>
  <c r="C8" i="7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3" i="1"/>
  <c r="M16" i="5"/>
  <c r="N16" i="5" s="1"/>
  <c r="D16" i="5" s="1"/>
  <c r="C16" i="5"/>
  <c r="M15" i="5"/>
  <c r="N15" i="5" s="1"/>
  <c r="D15" i="5" s="1"/>
  <c r="C15" i="5"/>
  <c r="M14" i="5"/>
  <c r="N14" i="5" s="1"/>
  <c r="D14" i="5" s="1"/>
  <c r="C14" i="5"/>
  <c r="M13" i="5"/>
  <c r="N13" i="5" s="1"/>
  <c r="D13" i="5" s="1"/>
  <c r="C13" i="5"/>
  <c r="M12" i="5"/>
  <c r="N12" i="5" s="1"/>
  <c r="D12" i="5" s="1"/>
  <c r="C12" i="5"/>
  <c r="M11" i="5"/>
  <c r="N11" i="5" s="1"/>
  <c r="D11" i="5" s="1"/>
  <c r="C11" i="5"/>
  <c r="M10" i="5"/>
  <c r="N10" i="5" s="1"/>
  <c r="D10" i="5" s="1"/>
  <c r="C10" i="5"/>
  <c r="M9" i="5"/>
  <c r="N9" i="5" s="1"/>
  <c r="D9" i="5" s="1"/>
  <c r="C9" i="5"/>
  <c r="M8" i="5"/>
  <c r="N8" i="5" s="1"/>
  <c r="D8" i="5" s="1"/>
  <c r="C8" i="5"/>
  <c r="M7" i="5"/>
  <c r="N7" i="5" s="1"/>
  <c r="D7" i="5" s="1"/>
  <c r="C7" i="5"/>
  <c r="M6" i="5"/>
  <c r="N6" i="5" s="1"/>
  <c r="D6" i="5" s="1"/>
  <c r="C6" i="5"/>
  <c r="M5" i="5"/>
  <c r="N5" i="5" s="1"/>
  <c r="D5" i="5" s="1"/>
  <c r="C5" i="5"/>
  <c r="C15" i="4"/>
  <c r="C18" i="4" s="1"/>
  <c r="C21" i="4" l="1"/>
  <c r="C19" i="4"/>
</calcChain>
</file>

<file path=xl/sharedStrings.xml><?xml version="1.0" encoding="utf-8"?>
<sst xmlns="http://schemas.openxmlformats.org/spreadsheetml/2006/main" count="92" uniqueCount="81">
  <si>
    <t>US</t>
  </si>
  <si>
    <t>1999-2007</t>
  </si>
  <si>
    <t>Tod durch</t>
  </si>
  <si>
    <t>Anzahl</t>
  </si>
  <si>
    <t>Andere Säugetiere (Katzen, Kühe, Schweine…)</t>
  </si>
  <si>
    <t>Hornissen, Wespen, Bienen</t>
  </si>
  <si>
    <t>Hunde</t>
  </si>
  <si>
    <t>nicht giftige Insekten</t>
  </si>
  <si>
    <t>nicht giftige Reptilien</t>
  </si>
  <si>
    <t>giftige Spinnen</t>
  </si>
  <si>
    <t>andere giftige Gliederfüßer (z.B. Feuerameisen)</t>
  </si>
  <si>
    <t>gifitge Schlagen oder Echsen</t>
  </si>
  <si>
    <t>Meerestiere (z.B. Haie)</t>
  </si>
  <si>
    <t>Krokodile und Alligatoren</t>
  </si>
  <si>
    <t>Haie</t>
  </si>
  <si>
    <t>Alle ohne Haie</t>
  </si>
  <si>
    <t>Risiko</t>
  </si>
  <si>
    <t>1 :</t>
  </si>
  <si>
    <t>33,000 Tote im Automobilverkehr pro Jahr</t>
  </si>
  <si>
    <t>Tote von 1999-2007</t>
  </si>
  <si>
    <t>Energieverbrauch 2014</t>
  </si>
  <si>
    <t>Preis pro</t>
  </si>
  <si>
    <t>kW/h</t>
  </si>
  <si>
    <t>Month</t>
  </si>
  <si>
    <t>Verbrauch [kW/h]</t>
  </si>
  <si>
    <t>Kosten [EUR]</t>
  </si>
  <si>
    <t>Verbrauch pro 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</si>
  <si>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</si>
  <si>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</si>
  <si>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</si>
  <si>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</si>
  <si>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</si>
  <si>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</si>
  <si>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</si>
  <si>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</si>
  <si>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</si>
  <si>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</si>
  <si>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</si>
  <si>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</si>
  <si>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Scroll Bar August</t>
  </si>
  <si>
    <t>x</t>
  </si>
  <si>
    <t>y</t>
  </si>
  <si>
    <t>z</t>
  </si>
  <si>
    <t>Verkäufer</t>
  </si>
  <si>
    <t>Ware</t>
  </si>
  <si>
    <t>Meier</t>
  </si>
  <si>
    <t>Schulze</t>
  </si>
  <si>
    <t>Weinert</t>
  </si>
  <si>
    <t>Kocher</t>
  </si>
  <si>
    <t>TV</t>
  </si>
  <si>
    <t>Audio</t>
  </si>
  <si>
    <t>DVDs</t>
  </si>
  <si>
    <t>CDs</t>
  </si>
  <si>
    <t>Zubehör</t>
  </si>
  <si>
    <t>Datum</t>
  </si>
  <si>
    <t>Eröffnung</t>
  </si>
  <si>
    <t>Minimum</t>
  </si>
  <si>
    <t>Maximum</t>
  </si>
  <si>
    <t>Schluss</t>
  </si>
  <si>
    <t>Montag</t>
  </si>
  <si>
    <t>Dienstag</t>
  </si>
  <si>
    <t>Mittwoch</t>
  </si>
  <si>
    <t>Donnerstag</t>
  </si>
  <si>
    <t>Freitag</t>
  </si>
  <si>
    <t>Autofederung</t>
  </si>
  <si>
    <t>Zeitpunkt</t>
  </si>
  <si>
    <t>Obere Ausdehnung</t>
  </si>
  <si>
    <t>Untere Ausdehung</t>
  </si>
  <si>
    <t>Schwingung</t>
  </si>
  <si>
    <t>Parameter</t>
  </si>
  <si>
    <t>Ausdehnung:</t>
  </si>
  <si>
    <t>Reibung:</t>
  </si>
  <si>
    <t>Masse:</t>
  </si>
  <si>
    <t>Schwingungsdauer:</t>
  </si>
  <si>
    <t>fixe Kosten</t>
  </si>
  <si>
    <t>variable Kosten</t>
  </si>
  <si>
    <t>Verkaufspreis</t>
  </si>
  <si>
    <t>Break-Even-Menge</t>
  </si>
  <si>
    <t>Menge</t>
  </si>
  <si>
    <t xml:space="preserve">Kosten </t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</si>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</sst>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%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2" applyNumberFormat="1" applyFont="1"/>
    <xf numFmtId="20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Tod durch</a:t>
            </a:r>
          </a:p>
        </c:rich>
      </c:tx>
      <c:layout/>
      <c:overlay val="0"/>
    </c:title>
    <c:autoTitleDeleted val="0"/>
    <c:view3D>
      <c:rotX val="30"/>
      <c:rotY val="13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987726499572524E-3"/>
          <c:y val="0.21330902777777783"/>
          <c:w val="0.83217766045134234"/>
          <c:h val="0.694557581018518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Kuchen!$B$5:$B$14</c:f>
              <c:strCache>
                <c:ptCount val="10"/>
                <c:pt idx="0">
                  <c:v>Andere Säugetiere (Katzen, Kühe, Schweine…)</c:v>
                </c:pt>
                <c:pt idx="1">
                  <c:v>Hornissen, Wespen, Bienen</c:v>
                </c:pt>
                <c:pt idx="2">
                  <c:v>Hunde</c:v>
                </c:pt>
                <c:pt idx="3">
                  <c:v>nicht giftige Insekten</c:v>
                </c:pt>
                <c:pt idx="4">
                  <c:v>nicht giftige Reptilien</c:v>
                </c:pt>
                <c:pt idx="5">
                  <c:v>giftige Spinnen</c:v>
                </c:pt>
                <c:pt idx="6">
                  <c:v>andere giftige Gliederfüßer (z.B. Feuerameisen)</c:v>
                </c:pt>
                <c:pt idx="7">
                  <c:v>gifitge Schlagen oder Echsen</c:v>
                </c:pt>
                <c:pt idx="8">
                  <c:v>Meerestiere (z.B. Haie)</c:v>
                </c:pt>
                <c:pt idx="9">
                  <c:v>Krokodile und Alligatoren</c:v>
                </c:pt>
              </c:strCache>
            </c:strRef>
          </c:cat>
          <c:val>
            <c:numRef>
              <c:f>Kuchen!$C$5:$C$14</c:f>
              <c:numCache>
                <c:formatCode>General</c:formatCode>
                <c:ptCount val="10"/>
                <c:pt idx="0">
                  <c:v>655</c:v>
                </c:pt>
                <c:pt idx="1">
                  <c:v>509</c:v>
                </c:pt>
                <c:pt idx="2">
                  <c:v>250</c:v>
                </c:pt>
                <c:pt idx="3">
                  <c:v>85</c:v>
                </c:pt>
                <c:pt idx="4">
                  <c:v>77</c:v>
                </c:pt>
                <c:pt idx="5">
                  <c:v>70</c:v>
                </c:pt>
                <c:pt idx="6">
                  <c:v>63</c:v>
                </c:pt>
                <c:pt idx="7">
                  <c:v>59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Energieverbrauch2014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'S-L-Verbund'!$B$4</c:f>
              <c:strCache>
                <c:ptCount val="1"/>
                <c:pt idx="0">
                  <c:v>Verbrauch [kW/h]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'S-L-Verbund'!$A$5:$A$16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'S-L-Verbund'!$B$5:$B$16</c:f>
              <c:numCache>
                <c:formatCode>General</c:formatCode>
                <c:ptCount val="12"/>
                <c:pt idx="0">
                  <c:v>320</c:v>
                </c:pt>
                <c:pt idx="1">
                  <c:v>300</c:v>
                </c:pt>
                <c:pt idx="2">
                  <c:v>290</c:v>
                </c:pt>
                <c:pt idx="3">
                  <c:v>275</c:v>
                </c:pt>
                <c:pt idx="4">
                  <c:v>240</c:v>
                </c:pt>
                <c:pt idx="5">
                  <c:v>210</c:v>
                </c:pt>
                <c:pt idx="6">
                  <c:v>190</c:v>
                </c:pt>
                <c:pt idx="7">
                  <c:v>35</c:v>
                </c:pt>
                <c:pt idx="8">
                  <c:v>265</c:v>
                </c:pt>
                <c:pt idx="9">
                  <c:v>280</c:v>
                </c:pt>
                <c:pt idx="10">
                  <c:v>295</c:v>
                </c:pt>
                <c:pt idx="11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5-447A-8183-13C49D08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11408"/>
        <c:axId val="144715544"/>
      </c:barChart>
      <c:lineChart>
        <c:grouping val="standard"/>
        <c:varyColors val="0"/>
        <c:ser>
          <c:idx val="1"/>
          <c:order val="1"/>
          <c:tx>
            <c:strRef>
              <c:f>'S-L-Verbund'!$C$4</c:f>
              <c:strCache>
                <c:ptCount val="1"/>
                <c:pt idx="0">
                  <c:v>Kosten [EUR]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'S-L-Verbund'!$A$5:$A$16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'S-L-Verbund'!$C$5:$C$16</c:f>
              <c:numCache>
                <c:formatCode>_("€"* #,##0.00_);_("€"* \(#,##0.00\);_("€"* "-"??_);_(@_)</c:formatCode>
                <c:ptCount val="12"/>
                <c:pt idx="0">
                  <c:v>92.8</c:v>
                </c:pt>
                <c:pt idx="1">
                  <c:v>87</c:v>
                </c:pt>
                <c:pt idx="2">
                  <c:v>84.1</c:v>
                </c:pt>
                <c:pt idx="3">
                  <c:v>79.75</c:v>
                </c:pt>
                <c:pt idx="4">
                  <c:v>69.599999999999994</c:v>
                </c:pt>
                <c:pt idx="5">
                  <c:v>60.9</c:v>
                </c:pt>
                <c:pt idx="6">
                  <c:v>55.099999999999994</c:v>
                </c:pt>
                <c:pt idx="7">
                  <c:v>10.149999999999999</c:v>
                </c:pt>
                <c:pt idx="8">
                  <c:v>76.849999999999994</c:v>
                </c:pt>
                <c:pt idx="9">
                  <c:v>81.199999999999989</c:v>
                </c:pt>
                <c:pt idx="10">
                  <c:v>85.55</c:v>
                </c:pt>
                <c:pt idx="11">
                  <c:v>100.05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05-447A-8183-13C49D08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15936"/>
        <c:axId val="144714760"/>
      </c:lineChart>
      <c:catAx>
        <c:axId val="21301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15544"/>
        <c:crosses val="autoZero"/>
        <c:auto val="1"/>
        <c:lblAlgn val="ctr"/>
        <c:lblOffset val="100"/>
        <c:noMultiLvlLbl val="0"/>
      </c:catAx>
      <c:valAx>
        <c:axId val="14471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011408"/>
        <c:crosses val="autoZero"/>
        <c:crossBetween val="between"/>
      </c:valAx>
      <c:valAx>
        <c:axId val="144714760"/>
        <c:scaling>
          <c:orientation val="minMax"/>
          <c:max val="105"/>
          <c:min val="0"/>
        </c:scaling>
        <c:delete val="0"/>
        <c:axPos val="r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15936"/>
        <c:crosses val="max"/>
        <c:crossBetween val="between"/>
      </c:valAx>
      <c:catAx>
        <c:axId val="14471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714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croll" dx="22" fmlaLink="$B$12" horiz="1" inc="5" max="250" page="10" val="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3</xdr:row>
      <xdr:rowOff>66675</xdr:rowOff>
    </xdr:from>
    <xdr:to>
      <xdr:col>12</xdr:col>
      <xdr:colOff>466725</xdr:colOff>
      <xdr:row>21</xdr:row>
      <xdr:rowOff>93675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95250</xdr:rowOff>
    </xdr:from>
    <xdr:to>
      <xdr:col>10</xdr:col>
      <xdr:colOff>266700</xdr:colOff>
      <xdr:row>15</xdr:row>
      <xdr:rowOff>171450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9</xdr:row>
      <xdr:rowOff>133350</xdr:rowOff>
    </xdr:from>
    <xdr:to>
      <xdr:col>7</xdr:col>
      <xdr:colOff>733425</xdr:colOff>
      <xdr:row>11</xdr:row>
      <xdr:rowOff>104775</xdr:rowOff>
    </xdr:to>
    <xdr:sp macro="" textlink="">
      <xdr:nvSpPr>
        <xdr:cNvPr id="3" name="Oval 1"/>
        <xdr:cNvSpPr/>
      </xdr:nvSpPr>
      <xdr:spPr>
        <a:xfrm>
          <a:off x="6705600" y="1847850"/>
          <a:ext cx="352425" cy="352425"/>
        </a:xfrm>
        <a:prstGeom prst="ellipse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681814</xdr:colOff>
      <xdr:row>11</xdr:row>
      <xdr:rowOff>53164</xdr:rowOff>
    </xdr:from>
    <xdr:to>
      <xdr:col>9</xdr:col>
      <xdr:colOff>114300</xdr:colOff>
      <xdr:row>13</xdr:row>
      <xdr:rowOff>95250</xdr:rowOff>
    </xdr:to>
    <xdr:cxnSp macro="">
      <xdr:nvCxnSpPr>
        <xdr:cNvPr id="4" name="Straight Arrow Connector 6"/>
        <xdr:cNvCxnSpPr>
          <a:endCxn id="3" idx="5"/>
        </xdr:cNvCxnSpPr>
      </xdr:nvCxnSpPr>
      <xdr:spPr>
        <a:xfrm flipH="1" flipV="1">
          <a:off x="7006414" y="2148664"/>
          <a:ext cx="956486" cy="42308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12</xdr:row>
      <xdr:rowOff>152400</xdr:rowOff>
    </xdr:from>
    <xdr:to>
      <xdr:col>10</xdr:col>
      <xdr:colOff>219075</xdr:colOff>
      <xdr:row>14</xdr:row>
      <xdr:rowOff>171450</xdr:rowOff>
    </xdr:to>
    <xdr:sp macro="" textlink="">
      <xdr:nvSpPr>
        <xdr:cNvPr id="5" name="TextBox 7"/>
        <xdr:cNvSpPr txBox="1"/>
      </xdr:nvSpPr>
      <xdr:spPr>
        <a:xfrm>
          <a:off x="7905750" y="2438400"/>
          <a:ext cx="9239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92D050"/>
              </a:solidFill>
            </a:rPr>
            <a:t>Urlaub!!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17</xdr:row>
          <xdr:rowOff>0</xdr:rowOff>
        </xdr:from>
        <xdr:to>
          <xdr:col>7</xdr:col>
          <xdr:colOff>390525</xdr:colOff>
          <xdr:row>17</xdr:row>
          <xdr:rowOff>180975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workbookViewId="0"/>
  </sheetViews>
  <sheetFormatPr baseColWidth="10" defaultRowHeight="15" x14ac:dyDescent="0.25"/>
  <cols>
    <col min="2" max="2" width="44.28515625" bestFit="1" customWidth="1"/>
    <col min="3" max="3" width="7.42578125" customWidth="1"/>
  </cols>
  <sheetData>
    <row r="2" spans="2:3" x14ac:dyDescent="0.25">
      <c r="B2" t="s">
        <v>0</v>
      </c>
      <c r="C2" t="s">
        <v>1</v>
      </c>
    </row>
    <row r="4" spans="2:3" x14ac:dyDescent="0.25">
      <c r="B4" t="s">
        <v>2</v>
      </c>
      <c r="C4" t="s">
        <v>3</v>
      </c>
    </row>
    <row r="5" spans="2:3" x14ac:dyDescent="0.25">
      <c r="B5" t="s">
        <v>4</v>
      </c>
      <c r="C5">
        <v>655</v>
      </c>
    </row>
    <row r="6" spans="2:3" x14ac:dyDescent="0.25">
      <c r="B6" t="s">
        <v>5</v>
      </c>
      <c r="C6">
        <v>509</v>
      </c>
    </row>
    <row r="7" spans="2:3" x14ac:dyDescent="0.25">
      <c r="B7" t="s">
        <v>6</v>
      </c>
      <c r="C7">
        <v>250</v>
      </c>
    </row>
    <row r="8" spans="2:3" x14ac:dyDescent="0.25">
      <c r="B8" t="s">
        <v>7</v>
      </c>
      <c r="C8">
        <v>85</v>
      </c>
    </row>
    <row r="9" spans="2:3" x14ac:dyDescent="0.25">
      <c r="B9" t="s">
        <v>8</v>
      </c>
      <c r="C9">
        <v>77</v>
      </c>
    </row>
    <row r="10" spans="2:3" x14ac:dyDescent="0.25">
      <c r="B10" t="s">
        <v>9</v>
      </c>
      <c r="C10">
        <v>70</v>
      </c>
    </row>
    <row r="11" spans="2:3" x14ac:dyDescent="0.25">
      <c r="B11" t="s">
        <v>10</v>
      </c>
      <c r="C11">
        <v>63</v>
      </c>
    </row>
    <row r="12" spans="2:3" x14ac:dyDescent="0.25">
      <c r="B12" t="s">
        <v>11</v>
      </c>
      <c r="C12">
        <v>59</v>
      </c>
    </row>
    <row r="13" spans="2:3" x14ac:dyDescent="0.25">
      <c r="B13" t="s">
        <v>12</v>
      </c>
      <c r="C13">
        <v>10</v>
      </c>
    </row>
    <row r="14" spans="2:3" x14ac:dyDescent="0.25">
      <c r="B14" t="s">
        <v>13</v>
      </c>
      <c r="C14">
        <v>9</v>
      </c>
    </row>
    <row r="15" spans="2:3" x14ac:dyDescent="0.25">
      <c r="C15">
        <f>SUM(C5:C14)</f>
        <v>1787</v>
      </c>
    </row>
    <row r="17" spans="2:3" x14ac:dyDescent="0.25">
      <c r="B17" t="s">
        <v>14</v>
      </c>
      <c r="C17">
        <v>8</v>
      </c>
    </row>
    <row r="18" spans="2:3" x14ac:dyDescent="0.25">
      <c r="B18" t="s">
        <v>15</v>
      </c>
      <c r="C18">
        <f>C15-8</f>
        <v>1779</v>
      </c>
    </row>
    <row r="19" spans="2:3" x14ac:dyDescent="0.25">
      <c r="C19" s="1">
        <f>C17/C18</f>
        <v>4.4969083754918494E-3</v>
      </c>
    </row>
    <row r="20" spans="2:3" x14ac:dyDescent="0.25">
      <c r="B20" t="s">
        <v>16</v>
      </c>
    </row>
    <row r="21" spans="2:3" x14ac:dyDescent="0.25">
      <c r="B21" s="2" t="s">
        <v>17</v>
      </c>
      <c r="C21" s="3">
        <f>C18/C17</f>
        <v>222.375</v>
      </c>
    </row>
    <row r="23" spans="2:3" x14ac:dyDescent="0.25">
      <c r="B23" t="s">
        <v>18</v>
      </c>
    </row>
    <row r="25" spans="2:3" x14ac:dyDescent="0.25">
      <c r="B25" s="4">
        <v>260000</v>
      </c>
      <c r="C25" t="s">
        <v>19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F2" sqref="F2"/>
    </sheetView>
  </sheetViews>
  <sheetFormatPr baseColWidth="10" defaultColWidth="9.140625" defaultRowHeight="15" x14ac:dyDescent="0.25"/>
  <sheetData>
    <row r="2" spans="2:4" x14ac:dyDescent="0.25">
      <c r="B2" t="s">
        <v>40</v>
      </c>
      <c r="C2" t="s">
        <v>41</v>
      </c>
      <c r="D2" t="s">
        <v>42</v>
      </c>
    </row>
    <row r="3" spans="2:4" x14ac:dyDescent="0.25">
      <c r="B3">
        <v>1</v>
      </c>
      <c r="C3">
        <v>2</v>
      </c>
      <c r="D3">
        <v>3</v>
      </c>
    </row>
    <row r="4" spans="2:4" x14ac:dyDescent="0.25">
      <c r="B4">
        <v>4</v>
      </c>
      <c r="C4">
        <v>5</v>
      </c>
      <c r="D4">
        <v>7</v>
      </c>
    </row>
    <row r="5" spans="2:4" x14ac:dyDescent="0.25">
      <c r="B5">
        <v>3</v>
      </c>
      <c r="C5">
        <v>2</v>
      </c>
      <c r="D5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15" sqref="F15"/>
    </sheetView>
  </sheetViews>
  <sheetFormatPr baseColWidth="10" defaultRowHeight="15" x14ac:dyDescent="0.25"/>
  <cols>
    <col min="1" max="1" width="11" bestFit="1" customWidth="1"/>
    <col min="2" max="2" width="14.7109375" bestFit="1" customWidth="1"/>
    <col min="3" max="3" width="13.28515625" bestFit="1" customWidth="1"/>
    <col min="4" max="4" width="18" bestFit="1" customWidth="1"/>
    <col min="5" max="5" width="12.5703125" customWidth="1"/>
    <col min="6" max="8" width="11.42578125" customWidth="1"/>
  </cols>
  <sheetData>
    <row r="1" spans="1:8" x14ac:dyDescent="0.25">
      <c r="A1" s="5" t="s">
        <v>74</v>
      </c>
      <c r="B1" s="5" t="s">
        <v>75</v>
      </c>
      <c r="C1" s="5" t="s">
        <v>76</v>
      </c>
      <c r="D1" s="5" t="s">
        <v>77</v>
      </c>
      <c r="F1" s="5" t="s">
        <v>78</v>
      </c>
      <c r="G1" s="5" t="s">
        <v>79</v>
      </c>
      <c r="H1" s="5" t="s">
        <v>80</v>
      </c>
    </row>
    <row r="2" spans="1:8" x14ac:dyDescent="0.25">
      <c r="A2">
        <v>7000</v>
      </c>
      <c r="B2">
        <v>100</v>
      </c>
      <c r="C2">
        <v>150</v>
      </c>
      <c r="D2" s="15">
        <f>A2/(C2-B2)</f>
        <v>140</v>
      </c>
      <c r="F2">
        <v>0</v>
      </c>
      <c r="G2" s="15">
        <f t="shared" ref="G2:G7" si="0">$A$2+($B$2*F2)</f>
        <v>7000</v>
      </c>
      <c r="H2" s="15">
        <f t="shared" ref="H2:H7" si="1">$C$2*F2</f>
        <v>0</v>
      </c>
    </row>
    <row r="3" spans="1:8" x14ac:dyDescent="0.25">
      <c r="F3">
        <v>50</v>
      </c>
      <c r="G3" s="15">
        <f t="shared" si="0"/>
        <v>12000</v>
      </c>
      <c r="H3" s="15">
        <f t="shared" si="1"/>
        <v>7500</v>
      </c>
    </row>
    <row r="4" spans="1:8" x14ac:dyDescent="0.25">
      <c r="F4">
        <v>100</v>
      </c>
      <c r="G4" s="15">
        <f t="shared" si="0"/>
        <v>17000</v>
      </c>
      <c r="H4" s="15">
        <f t="shared" si="1"/>
        <v>15000</v>
      </c>
    </row>
    <row r="5" spans="1:8" x14ac:dyDescent="0.25">
      <c r="F5">
        <v>150</v>
      </c>
      <c r="G5" s="15">
        <f t="shared" si="0"/>
        <v>22000</v>
      </c>
      <c r="H5" s="15">
        <f t="shared" si="1"/>
        <v>22500</v>
      </c>
    </row>
    <row r="6" spans="1:8" x14ac:dyDescent="0.25">
      <c r="F6">
        <v>200</v>
      </c>
      <c r="G6" s="15">
        <f t="shared" si="0"/>
        <v>27000</v>
      </c>
      <c r="H6" s="15">
        <f t="shared" si="1"/>
        <v>30000</v>
      </c>
    </row>
    <row r="7" spans="1:8" x14ac:dyDescent="0.25">
      <c r="F7">
        <v>250</v>
      </c>
      <c r="G7" s="15">
        <f t="shared" si="0"/>
        <v>32000</v>
      </c>
      <c r="H7" s="15">
        <f t="shared" si="1"/>
        <v>37500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sqref="A1:D1"/>
    </sheetView>
  </sheetViews>
  <sheetFormatPr baseColWidth="10" defaultColWidth="11.42578125" defaultRowHeight="15" x14ac:dyDescent="0.25"/>
  <cols>
    <col min="1" max="1" width="12" customWidth="1"/>
    <col min="2" max="2" width="17" bestFit="1" customWidth="1"/>
    <col min="4" max="4" width="20.140625" bestFit="1" customWidth="1"/>
  </cols>
  <sheetData>
    <row r="1" spans="1:14" x14ac:dyDescent="0.25">
      <c r="A1" s="9" t="s">
        <v>20</v>
      </c>
      <c r="B1" s="9"/>
      <c r="C1" s="9"/>
      <c r="D1" s="9"/>
    </row>
    <row r="2" spans="1:14" x14ac:dyDescent="0.25">
      <c r="A2" t="s">
        <v>21</v>
      </c>
      <c r="B2" s="6" t="s">
        <v>22</v>
      </c>
      <c r="C2" s="6">
        <v>0.28999999999999998</v>
      </c>
    </row>
    <row r="4" spans="1:14" x14ac:dyDescent="0.25">
      <c r="A4" t="s">
        <v>23</v>
      </c>
      <c r="B4" t="s">
        <v>24</v>
      </c>
      <c r="C4" t="s">
        <v>25</v>
      </c>
      <c r="D4" t="s">
        <v>26</v>
      </c>
      <c r="M4" s="7">
        <v>41640</v>
      </c>
    </row>
    <row r="5" spans="1:14" x14ac:dyDescent="0.25">
      <c r="A5" t="s">
        <v>27</v>
      </c>
      <c r="B5">
        <v>320</v>
      </c>
      <c r="C5" s="8">
        <f t="shared" ref="C5:C16" si="0">B5*$C$2</f>
        <v>92.8</v>
      </c>
      <c r="D5">
        <f t="shared" ref="D5:D16" si="1">B5/N5</f>
        <v>10.666666666666666</v>
      </c>
      <c r="M5" s="7">
        <f>EOMONTH("01.01.2014",0)</f>
        <v>41670</v>
      </c>
      <c r="N5">
        <f t="shared" ref="N5:N16" si="2">M5-M4</f>
        <v>30</v>
      </c>
    </row>
    <row r="6" spans="1:14" x14ac:dyDescent="0.25">
      <c r="A6" t="s">
        <v>28</v>
      </c>
      <c r="B6">
        <v>300</v>
      </c>
      <c r="C6" s="8">
        <f t="shared" si="0"/>
        <v>87</v>
      </c>
      <c r="D6">
        <f t="shared" si="1"/>
        <v>10.714285714285714</v>
      </c>
      <c r="M6" s="7">
        <f>EOMONTH("01.01.2014",1)</f>
        <v>41698</v>
      </c>
      <c r="N6">
        <f t="shared" si="2"/>
        <v>28</v>
      </c>
    </row>
    <row r="7" spans="1:14" x14ac:dyDescent="0.25">
      <c r="A7" t="s">
        <v>29</v>
      </c>
      <c r="B7">
        <v>290</v>
      </c>
      <c r="C7" s="8">
        <f t="shared" si="0"/>
        <v>84.1</v>
      </c>
      <c r="D7">
        <f t="shared" si="1"/>
        <v>9.3548387096774199</v>
      </c>
      <c r="M7" s="7">
        <f>EOMONTH("01.01.2014",2)</f>
        <v>41729</v>
      </c>
      <c r="N7">
        <f t="shared" si="2"/>
        <v>31</v>
      </c>
    </row>
    <row r="8" spans="1:14" x14ac:dyDescent="0.25">
      <c r="A8" t="s">
        <v>30</v>
      </c>
      <c r="B8">
        <v>275</v>
      </c>
      <c r="C8" s="8">
        <f t="shared" si="0"/>
        <v>79.75</v>
      </c>
      <c r="D8">
        <f t="shared" si="1"/>
        <v>9.1666666666666661</v>
      </c>
      <c r="M8" s="7">
        <f>EOMONTH("01.01.2014",3)</f>
        <v>41759</v>
      </c>
      <c r="N8">
        <f t="shared" si="2"/>
        <v>30</v>
      </c>
    </row>
    <row r="9" spans="1:14" x14ac:dyDescent="0.25">
      <c r="A9" t="s">
        <v>31</v>
      </c>
      <c r="B9">
        <v>240</v>
      </c>
      <c r="C9" s="8">
        <f t="shared" si="0"/>
        <v>69.599999999999994</v>
      </c>
      <c r="D9">
        <f t="shared" si="1"/>
        <v>7.741935483870968</v>
      </c>
      <c r="M9" s="7">
        <f>EOMONTH("01.01.2014",4)</f>
        <v>41790</v>
      </c>
      <c r="N9">
        <f t="shared" si="2"/>
        <v>31</v>
      </c>
    </row>
    <row r="10" spans="1:14" x14ac:dyDescent="0.25">
      <c r="A10" t="s">
        <v>32</v>
      </c>
      <c r="B10">
        <v>210</v>
      </c>
      <c r="C10" s="8">
        <f t="shared" si="0"/>
        <v>60.9</v>
      </c>
      <c r="D10">
        <f t="shared" si="1"/>
        <v>7</v>
      </c>
      <c r="M10" s="7">
        <f>EOMONTH("01.01.2014",5)</f>
        <v>41820</v>
      </c>
      <c r="N10">
        <f t="shared" si="2"/>
        <v>30</v>
      </c>
    </row>
    <row r="11" spans="1:14" x14ac:dyDescent="0.25">
      <c r="A11" t="s">
        <v>33</v>
      </c>
      <c r="B11">
        <v>190</v>
      </c>
      <c r="C11" s="8">
        <f t="shared" si="0"/>
        <v>55.099999999999994</v>
      </c>
      <c r="D11">
        <f t="shared" si="1"/>
        <v>6.129032258064516</v>
      </c>
      <c r="M11" s="7">
        <f>EOMONTH("01.01.2014",6)</f>
        <v>41851</v>
      </c>
      <c r="N11">
        <f t="shared" si="2"/>
        <v>31</v>
      </c>
    </row>
    <row r="12" spans="1:14" x14ac:dyDescent="0.25">
      <c r="A12" t="s">
        <v>34</v>
      </c>
      <c r="B12">
        <v>35</v>
      </c>
      <c r="C12" s="8">
        <f t="shared" si="0"/>
        <v>10.149999999999999</v>
      </c>
      <c r="D12">
        <f t="shared" si="1"/>
        <v>1.1290322580645162</v>
      </c>
      <c r="M12" s="7">
        <f>EOMONTH("01.01.2014",7)</f>
        <v>41882</v>
      </c>
      <c r="N12">
        <f t="shared" si="2"/>
        <v>31</v>
      </c>
    </row>
    <row r="13" spans="1:14" x14ac:dyDescent="0.25">
      <c r="A13" t="s">
        <v>35</v>
      </c>
      <c r="B13">
        <v>265</v>
      </c>
      <c r="C13" s="8">
        <f t="shared" si="0"/>
        <v>76.849999999999994</v>
      </c>
      <c r="D13">
        <f t="shared" si="1"/>
        <v>8.8333333333333339</v>
      </c>
      <c r="M13" s="7">
        <f>EOMONTH("01.01.2014",8)</f>
        <v>41912</v>
      </c>
      <c r="N13">
        <f t="shared" si="2"/>
        <v>30</v>
      </c>
    </row>
    <row r="14" spans="1:14" x14ac:dyDescent="0.25">
      <c r="A14" t="s">
        <v>36</v>
      </c>
      <c r="B14">
        <v>280</v>
      </c>
      <c r="C14" s="8">
        <f t="shared" si="0"/>
        <v>81.199999999999989</v>
      </c>
      <c r="D14">
        <f t="shared" si="1"/>
        <v>9.0322580645161299</v>
      </c>
      <c r="M14" s="7">
        <f>EOMONTH("01.01.2014",9)</f>
        <v>41943</v>
      </c>
      <c r="N14">
        <f t="shared" si="2"/>
        <v>31</v>
      </c>
    </row>
    <row r="15" spans="1:14" x14ac:dyDescent="0.25">
      <c r="A15" t="s">
        <v>37</v>
      </c>
      <c r="B15">
        <v>295</v>
      </c>
      <c r="C15" s="8">
        <f t="shared" si="0"/>
        <v>85.55</v>
      </c>
      <c r="D15">
        <f t="shared" si="1"/>
        <v>9.8333333333333339</v>
      </c>
      <c r="M15" s="7">
        <f>EOMONTH("01.01.2014",10)</f>
        <v>41973</v>
      </c>
      <c r="N15">
        <f t="shared" si="2"/>
        <v>30</v>
      </c>
    </row>
    <row r="16" spans="1:14" x14ac:dyDescent="0.25">
      <c r="A16" t="s">
        <v>38</v>
      </c>
      <c r="B16">
        <v>345</v>
      </c>
      <c r="C16" s="8">
        <f t="shared" si="0"/>
        <v>100.05</v>
      </c>
      <c r="D16">
        <f t="shared" si="1"/>
        <v>11.129032258064516</v>
      </c>
      <c r="M16" s="7">
        <f>EOMONTH("01.01.2014",11)</f>
        <v>42004</v>
      </c>
      <c r="N16">
        <f t="shared" si="2"/>
        <v>31</v>
      </c>
    </row>
    <row r="18" spans="5:5" x14ac:dyDescent="0.25">
      <c r="E18" t="s">
        <v>39</v>
      </c>
    </row>
  </sheetData>
  <mergeCells count="1">
    <mergeCell ref="A1:D1"/>
  </mergeCells>
  <conditionalFormatting sqref="C5:C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5:B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5</xdr:col>
                    <xdr:colOff>381000</xdr:colOff>
                    <xdr:row>17</xdr:row>
                    <xdr:rowOff>0</xdr:rowOff>
                  </from>
                  <to>
                    <xdr:col>7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G5" sqref="G5"/>
    </sheetView>
  </sheetViews>
  <sheetFormatPr baseColWidth="10" defaultColWidth="9.140625" defaultRowHeight="15" x14ac:dyDescent="0.25"/>
  <sheetData>
    <row r="2" spans="2:3" x14ac:dyDescent="0.25">
      <c r="B2" t="s">
        <v>40</v>
      </c>
      <c r="C2" t="s">
        <v>41</v>
      </c>
    </row>
    <row r="3" spans="2:3" x14ac:dyDescent="0.25">
      <c r="B3">
        <v>-10</v>
      </c>
      <c r="C3">
        <f>B3^2</f>
        <v>100</v>
      </c>
    </row>
    <row r="4" spans="2:3" x14ac:dyDescent="0.25">
      <c r="B4">
        <v>-9</v>
      </c>
      <c r="C4">
        <f t="shared" ref="C4:C23" si="0">B4^2</f>
        <v>81</v>
      </c>
    </row>
    <row r="5" spans="2:3" x14ac:dyDescent="0.25">
      <c r="B5">
        <v>-8</v>
      </c>
      <c r="C5">
        <f t="shared" si="0"/>
        <v>64</v>
      </c>
    </row>
    <row r="6" spans="2:3" x14ac:dyDescent="0.25">
      <c r="B6">
        <v>-7</v>
      </c>
      <c r="C6">
        <f t="shared" si="0"/>
        <v>49</v>
      </c>
    </row>
    <row r="7" spans="2:3" x14ac:dyDescent="0.25">
      <c r="B7">
        <v>-6</v>
      </c>
      <c r="C7">
        <f t="shared" si="0"/>
        <v>36</v>
      </c>
    </row>
    <row r="8" spans="2:3" x14ac:dyDescent="0.25">
      <c r="B8">
        <v>-5</v>
      </c>
      <c r="C8">
        <f t="shared" si="0"/>
        <v>25</v>
      </c>
    </row>
    <row r="9" spans="2:3" x14ac:dyDescent="0.25">
      <c r="B9">
        <v>-4</v>
      </c>
      <c r="C9">
        <f t="shared" si="0"/>
        <v>16</v>
      </c>
    </row>
    <row r="10" spans="2:3" x14ac:dyDescent="0.25">
      <c r="B10">
        <v>-3</v>
      </c>
      <c r="C10">
        <f t="shared" si="0"/>
        <v>9</v>
      </c>
    </row>
    <row r="11" spans="2:3" x14ac:dyDescent="0.25">
      <c r="B11">
        <v>-2</v>
      </c>
      <c r="C11">
        <f t="shared" si="0"/>
        <v>4</v>
      </c>
    </row>
    <row r="12" spans="2:3" x14ac:dyDescent="0.25">
      <c r="B12">
        <v>-1</v>
      </c>
      <c r="C12">
        <f t="shared" si="0"/>
        <v>1</v>
      </c>
    </row>
    <row r="13" spans="2:3" x14ac:dyDescent="0.25">
      <c r="B13">
        <v>0</v>
      </c>
      <c r="C13">
        <f t="shared" si="0"/>
        <v>0</v>
      </c>
    </row>
    <row r="14" spans="2:3" x14ac:dyDescent="0.25">
      <c r="B14">
        <v>1</v>
      </c>
      <c r="C14">
        <f t="shared" si="0"/>
        <v>1</v>
      </c>
    </row>
    <row r="15" spans="2:3" x14ac:dyDescent="0.25">
      <c r="B15">
        <v>2</v>
      </c>
      <c r="C15">
        <f t="shared" si="0"/>
        <v>4</v>
      </c>
    </row>
    <row r="16" spans="2:3" x14ac:dyDescent="0.25">
      <c r="B16">
        <v>3</v>
      </c>
      <c r="C16">
        <f t="shared" si="0"/>
        <v>9</v>
      </c>
    </row>
    <row r="17" spans="2:3" x14ac:dyDescent="0.25">
      <c r="B17">
        <v>4</v>
      </c>
      <c r="C17">
        <f t="shared" si="0"/>
        <v>16</v>
      </c>
    </row>
    <row r="18" spans="2:3" x14ac:dyDescent="0.25">
      <c r="B18">
        <v>5</v>
      </c>
      <c r="C18">
        <f t="shared" si="0"/>
        <v>25</v>
      </c>
    </row>
    <row r="19" spans="2:3" x14ac:dyDescent="0.25">
      <c r="B19">
        <v>6</v>
      </c>
      <c r="C19">
        <f t="shared" si="0"/>
        <v>36</v>
      </c>
    </row>
    <row r="20" spans="2:3" x14ac:dyDescent="0.25">
      <c r="B20">
        <v>7</v>
      </c>
      <c r="C20">
        <f t="shared" si="0"/>
        <v>49</v>
      </c>
    </row>
    <row r="21" spans="2:3" x14ac:dyDescent="0.25">
      <c r="B21">
        <v>8</v>
      </c>
      <c r="C21">
        <f t="shared" si="0"/>
        <v>64</v>
      </c>
    </row>
    <row r="22" spans="2:3" x14ac:dyDescent="0.25">
      <c r="B22">
        <v>9</v>
      </c>
      <c r="C22">
        <f t="shared" si="0"/>
        <v>81</v>
      </c>
    </row>
    <row r="23" spans="2:3" x14ac:dyDescent="0.25">
      <c r="B23">
        <v>10</v>
      </c>
      <c r="C23">
        <f t="shared" si="0"/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D8" sqref="D8"/>
    </sheetView>
  </sheetViews>
  <sheetFormatPr baseColWidth="10" defaultRowHeight="15" x14ac:dyDescent="0.25"/>
  <cols>
    <col min="2" max="2" width="18.28515625" bestFit="1" customWidth="1"/>
    <col min="3" max="3" width="17.85546875" bestFit="1" customWidth="1"/>
    <col min="4" max="4" width="13.140625" customWidth="1"/>
    <col min="5" max="5" width="18.28515625" bestFit="1" customWidth="1"/>
  </cols>
  <sheetData>
    <row r="2" spans="1:6" ht="18.75" x14ac:dyDescent="0.3">
      <c r="A2" s="10" t="s">
        <v>64</v>
      </c>
      <c r="B2" s="10"/>
      <c r="C2" s="10"/>
      <c r="D2" s="10"/>
    </row>
    <row r="5" spans="1:6" x14ac:dyDescent="0.25">
      <c r="A5" s="11" t="s">
        <v>65</v>
      </c>
      <c r="B5" s="11" t="s">
        <v>66</v>
      </c>
      <c r="C5" s="11" t="s">
        <v>67</v>
      </c>
      <c r="D5" s="11" t="s">
        <v>68</v>
      </c>
      <c r="E5" s="12" t="s">
        <v>69</v>
      </c>
      <c r="F5" s="12"/>
    </row>
    <row r="6" spans="1:6" x14ac:dyDescent="0.25">
      <c r="A6">
        <v>1</v>
      </c>
      <c r="B6" s="13">
        <f>$F$6*EXP(-($F$7*A6)/(2*$F$8))</f>
        <v>36.193496721438379</v>
      </c>
      <c r="C6" s="13">
        <f>-B6</f>
        <v>-36.193496721438379</v>
      </c>
      <c r="D6" s="13">
        <f>B6*COS(2*PI()*A6/$F$9)</f>
        <v>29.281153933497592</v>
      </c>
      <c r="E6" s="14" t="s">
        <v>70</v>
      </c>
      <c r="F6">
        <v>40</v>
      </c>
    </row>
    <row r="7" spans="1:6" x14ac:dyDescent="0.25">
      <c r="A7">
        <v>2</v>
      </c>
      <c r="B7" s="13">
        <f t="shared" ref="B7:B35" si="0">$F$6*EXP(-($F$7*A7)/(2*$F$8))</f>
        <v>32.749230123119276</v>
      </c>
      <c r="C7" s="13">
        <f t="shared" ref="C7:C35" si="1">-B7</f>
        <v>-32.749230123119276</v>
      </c>
      <c r="D7" s="13">
        <f t="shared" ref="D7:D35" si="2">B7*COS(2*PI()*A7/$F$9)</f>
        <v>10.120068660739809</v>
      </c>
      <c r="E7" s="14" t="s">
        <v>71</v>
      </c>
      <c r="F7">
        <v>10</v>
      </c>
    </row>
    <row r="8" spans="1:6" x14ac:dyDescent="0.25">
      <c r="A8">
        <v>3</v>
      </c>
      <c r="B8" s="13">
        <f t="shared" si="0"/>
        <v>29.632728827268714</v>
      </c>
      <c r="C8" s="13">
        <f t="shared" si="1"/>
        <v>-29.632728827268714</v>
      </c>
      <c r="D8" s="13">
        <f t="shared" si="2"/>
        <v>-9.1570167973304368</v>
      </c>
      <c r="E8" s="14" t="s">
        <v>72</v>
      </c>
      <c r="F8">
        <v>50</v>
      </c>
    </row>
    <row r="9" spans="1:6" x14ac:dyDescent="0.25">
      <c r="A9">
        <v>4</v>
      </c>
      <c r="B9" s="13">
        <f t="shared" si="0"/>
        <v>26.812801841425575</v>
      </c>
      <c r="C9" s="13">
        <f t="shared" si="1"/>
        <v>-26.812801841425575</v>
      </c>
      <c r="D9" s="13">
        <f t="shared" si="2"/>
        <v>-21.692012356521172</v>
      </c>
      <c r="E9" s="14" t="s">
        <v>73</v>
      </c>
      <c r="F9">
        <v>10</v>
      </c>
    </row>
    <row r="10" spans="1:6" x14ac:dyDescent="0.25">
      <c r="A10">
        <v>5</v>
      </c>
      <c r="B10" s="13">
        <f t="shared" si="0"/>
        <v>24.261226388505335</v>
      </c>
      <c r="C10" s="13">
        <f t="shared" si="1"/>
        <v>-24.261226388505335</v>
      </c>
      <c r="D10" s="13">
        <f t="shared" si="2"/>
        <v>-24.261226388505335</v>
      </c>
    </row>
    <row r="11" spans="1:6" x14ac:dyDescent="0.25">
      <c r="A11">
        <v>6</v>
      </c>
      <c r="B11" s="13">
        <f t="shared" si="0"/>
        <v>21.952465443761056</v>
      </c>
      <c r="C11" s="13">
        <f t="shared" si="1"/>
        <v>-21.952465443761056</v>
      </c>
      <c r="D11" s="13">
        <f t="shared" si="2"/>
        <v>-17.759917612431469</v>
      </c>
    </row>
    <row r="12" spans="1:6" x14ac:dyDescent="0.25">
      <c r="A12">
        <v>7</v>
      </c>
      <c r="B12" s="13">
        <f t="shared" si="0"/>
        <v>19.86341215165638</v>
      </c>
      <c r="C12" s="13">
        <f t="shared" si="1"/>
        <v>-19.86341215165638</v>
      </c>
      <c r="D12" s="13">
        <f t="shared" si="2"/>
        <v>-6.1381319211356651</v>
      </c>
    </row>
    <row r="13" spans="1:6" x14ac:dyDescent="0.25">
      <c r="A13">
        <v>8</v>
      </c>
      <c r="B13" s="13">
        <f t="shared" si="0"/>
        <v>17.973158564688863</v>
      </c>
      <c r="C13" s="13">
        <f t="shared" si="1"/>
        <v>-17.973158564688863</v>
      </c>
      <c r="D13" s="13">
        <f t="shared" si="2"/>
        <v>5.5540114390844932</v>
      </c>
    </row>
    <row r="14" spans="1:6" x14ac:dyDescent="0.25">
      <c r="A14">
        <v>9</v>
      </c>
      <c r="B14" s="13">
        <f t="shared" si="0"/>
        <v>16.262786389623965</v>
      </c>
      <c r="C14" s="13">
        <f t="shared" si="1"/>
        <v>-16.262786389623965</v>
      </c>
      <c r="D14" s="13">
        <f t="shared" si="2"/>
        <v>13.156870565095382</v>
      </c>
    </row>
    <row r="15" spans="1:6" x14ac:dyDescent="0.25">
      <c r="A15">
        <v>10</v>
      </c>
      <c r="B15" s="13">
        <f t="shared" si="0"/>
        <v>14.715177646857693</v>
      </c>
      <c r="C15" s="13">
        <f t="shared" si="1"/>
        <v>-14.715177646857693</v>
      </c>
      <c r="D15" s="13">
        <f t="shared" si="2"/>
        <v>14.715177646857693</v>
      </c>
    </row>
    <row r="16" spans="1:6" x14ac:dyDescent="0.25">
      <c r="A16">
        <v>11</v>
      </c>
      <c r="B16" s="13">
        <f t="shared" si="0"/>
        <v>13.314843347923182</v>
      </c>
      <c r="C16" s="13">
        <f t="shared" si="1"/>
        <v>-13.314843347923182</v>
      </c>
      <c r="D16" s="13">
        <f t="shared" si="2"/>
        <v>10.771934545910083</v>
      </c>
    </row>
    <row r="17" spans="1:4" x14ac:dyDescent="0.25">
      <c r="A17">
        <v>12</v>
      </c>
      <c r="B17" s="13">
        <f t="shared" si="0"/>
        <v>12.047768476488086</v>
      </c>
      <c r="C17" s="13">
        <f t="shared" si="1"/>
        <v>-12.047768476488086</v>
      </c>
      <c r="D17" s="13">
        <f t="shared" si="2"/>
        <v>3.7229652035295913</v>
      </c>
    </row>
    <row r="18" spans="1:4" x14ac:dyDescent="0.25">
      <c r="A18">
        <v>13</v>
      </c>
      <c r="B18" s="13">
        <f t="shared" si="0"/>
        <v>10.901271721360503</v>
      </c>
      <c r="C18" s="13">
        <f t="shared" si="1"/>
        <v>-10.901271721360503</v>
      </c>
      <c r="D18" s="13">
        <f t="shared" si="2"/>
        <v>-3.3686782221994287</v>
      </c>
    </row>
    <row r="19" spans="1:4" x14ac:dyDescent="0.25">
      <c r="A19">
        <v>14</v>
      </c>
      <c r="B19" s="13">
        <f t="shared" si="0"/>
        <v>9.8638785576642594</v>
      </c>
      <c r="C19" s="13">
        <f t="shared" si="1"/>
        <v>-9.8638785576642594</v>
      </c>
      <c r="D19" s="13">
        <f t="shared" si="2"/>
        <v>-7.9800453836010288</v>
      </c>
    </row>
    <row r="20" spans="1:4" x14ac:dyDescent="0.25">
      <c r="A20">
        <v>15</v>
      </c>
      <c r="B20" s="13">
        <f t="shared" si="0"/>
        <v>8.9252064059371925</v>
      </c>
      <c r="C20" s="13">
        <f t="shared" si="1"/>
        <v>-8.9252064059371925</v>
      </c>
      <c r="D20" s="13">
        <f t="shared" si="2"/>
        <v>-8.9252064059371925</v>
      </c>
    </row>
    <row r="21" spans="1:4" x14ac:dyDescent="0.25">
      <c r="A21">
        <v>16</v>
      </c>
      <c r="B21" s="13">
        <f t="shared" si="0"/>
        <v>8.0758607197862151</v>
      </c>
      <c r="C21" s="13">
        <f t="shared" si="1"/>
        <v>-8.0758607197862151</v>
      </c>
      <c r="D21" s="13">
        <f t="shared" si="2"/>
        <v>-6.5335085665121451</v>
      </c>
    </row>
    <row r="22" spans="1:4" x14ac:dyDescent="0.25">
      <c r="A22">
        <v>17</v>
      </c>
      <c r="B22" s="13">
        <f t="shared" si="0"/>
        <v>7.3073409621093868</v>
      </c>
      <c r="C22" s="13">
        <f t="shared" si="1"/>
        <v>-7.3073409621093868</v>
      </c>
      <c r="D22" s="13">
        <f t="shared" si="2"/>
        <v>-2.2580925409839825</v>
      </c>
    </row>
    <row r="23" spans="1:4" x14ac:dyDescent="0.25">
      <c r="A23">
        <v>18</v>
      </c>
      <c r="B23" s="13">
        <f t="shared" si="0"/>
        <v>6.6119555288634615</v>
      </c>
      <c r="C23" s="13">
        <f t="shared" si="1"/>
        <v>-6.6119555288634615</v>
      </c>
      <c r="D23" s="13">
        <f t="shared" si="2"/>
        <v>2.0432066244702001</v>
      </c>
    </row>
    <row r="24" spans="1:4" x14ac:dyDescent="0.25">
      <c r="A24">
        <v>19</v>
      </c>
      <c r="B24" s="13">
        <f t="shared" si="0"/>
        <v>5.9827447689054027</v>
      </c>
      <c r="C24" s="13">
        <f t="shared" si="1"/>
        <v>-5.9827447689054027</v>
      </c>
      <c r="D24" s="13">
        <f t="shared" si="2"/>
        <v>4.8401421910522862</v>
      </c>
    </row>
    <row r="25" spans="1:4" x14ac:dyDescent="0.25">
      <c r="A25">
        <v>20</v>
      </c>
      <c r="B25" s="13">
        <f t="shared" si="0"/>
        <v>5.4134113294645081</v>
      </c>
      <c r="C25" s="13">
        <f t="shared" si="1"/>
        <v>-5.4134113294645081</v>
      </c>
      <c r="D25" s="13">
        <f t="shared" si="2"/>
        <v>5.4134113294645081</v>
      </c>
    </row>
    <row r="26" spans="1:4" x14ac:dyDescent="0.25">
      <c r="A26">
        <v>21</v>
      </c>
      <c r="B26" s="13">
        <f t="shared" si="0"/>
        <v>4.8982571301192763</v>
      </c>
      <c r="C26" s="13">
        <f t="shared" si="1"/>
        <v>-4.8982571301192763</v>
      </c>
      <c r="D26" s="13">
        <f t="shared" si="2"/>
        <v>3.9627732610847537</v>
      </c>
    </row>
    <row r="27" spans="1:4" x14ac:dyDescent="0.25">
      <c r="A27">
        <v>22</v>
      </c>
      <c r="B27" s="13">
        <f t="shared" si="0"/>
        <v>4.432126334493355</v>
      </c>
      <c r="C27" s="13">
        <f t="shared" si="1"/>
        <v>-4.432126334493355</v>
      </c>
      <c r="D27" s="13">
        <f t="shared" si="2"/>
        <v>1.3696023585751991</v>
      </c>
    </row>
    <row r="28" spans="1:4" x14ac:dyDescent="0.25">
      <c r="A28">
        <v>23</v>
      </c>
      <c r="B28" s="13">
        <f t="shared" si="0"/>
        <v>4.0103537489121504</v>
      </c>
      <c r="C28" s="13">
        <f t="shared" si="1"/>
        <v>-4.0103537489121504</v>
      </c>
      <c r="D28" s="13">
        <f t="shared" si="2"/>
        <v>-1.2392674618691331</v>
      </c>
    </row>
    <row r="29" spans="1:4" x14ac:dyDescent="0.25">
      <c r="A29">
        <v>24</v>
      </c>
      <c r="B29" s="13">
        <f t="shared" si="0"/>
        <v>3.6287181315765005</v>
      </c>
      <c r="C29" s="13">
        <f t="shared" si="1"/>
        <v>-3.6287181315765005</v>
      </c>
      <c r="D29" s="13">
        <f t="shared" si="2"/>
        <v>-2.9356946362418941</v>
      </c>
    </row>
    <row r="30" spans="1:4" x14ac:dyDescent="0.25">
      <c r="A30">
        <v>25</v>
      </c>
      <c r="B30" s="13">
        <f t="shared" si="0"/>
        <v>3.2833999449559519</v>
      </c>
      <c r="C30" s="13">
        <f t="shared" si="1"/>
        <v>-3.2833999449559519</v>
      </c>
      <c r="D30" s="13">
        <f t="shared" si="2"/>
        <v>-3.2833999449559519</v>
      </c>
    </row>
    <row r="31" spans="1:4" x14ac:dyDescent="0.25">
      <c r="A31">
        <v>26</v>
      </c>
      <c r="B31" s="13">
        <f t="shared" si="0"/>
        <v>2.9709431285733552</v>
      </c>
      <c r="C31" s="13">
        <f t="shared" si="1"/>
        <v>-2.9709431285733552</v>
      </c>
      <c r="D31" s="13">
        <f t="shared" si="2"/>
        <v>-2.4035434803373197</v>
      </c>
    </row>
    <row r="32" spans="1:4" x14ac:dyDescent="0.25">
      <c r="A32">
        <v>27</v>
      </c>
      <c r="B32" s="13">
        <f t="shared" si="0"/>
        <v>2.68822050958999</v>
      </c>
      <c r="C32" s="13">
        <f t="shared" si="1"/>
        <v>-2.68822050958999</v>
      </c>
      <c r="D32" s="13">
        <f t="shared" si="2"/>
        <v>-0.83070582209058996</v>
      </c>
    </row>
    <row r="33" spans="1:4" x14ac:dyDescent="0.25">
      <c r="A33">
        <v>28</v>
      </c>
      <c r="B33" s="13">
        <f t="shared" si="0"/>
        <v>2.432402505008719</v>
      </c>
      <c r="C33" s="13">
        <f t="shared" si="1"/>
        <v>-2.432402505008719</v>
      </c>
      <c r="D33" s="13">
        <f t="shared" si="2"/>
        <v>0.75165371120788582</v>
      </c>
    </row>
    <row r="34" spans="1:4" x14ac:dyDescent="0.25">
      <c r="A34">
        <v>29</v>
      </c>
      <c r="B34" s="13">
        <f t="shared" si="0"/>
        <v>2.2009288022562892</v>
      </c>
      <c r="C34" s="13">
        <f t="shared" si="1"/>
        <v>-2.2009288022562892</v>
      </c>
      <c r="D34" s="13">
        <f t="shared" si="2"/>
        <v>1.7805888044346352</v>
      </c>
    </row>
    <row r="35" spans="1:4" x14ac:dyDescent="0.25">
      <c r="A35">
        <v>30</v>
      </c>
      <c r="B35" s="13">
        <f t="shared" si="0"/>
        <v>1.9914827347145578</v>
      </c>
      <c r="C35" s="13">
        <f t="shared" si="1"/>
        <v>-1.9914827347145578</v>
      </c>
      <c r="D35" s="13">
        <f t="shared" si="2"/>
        <v>1.9914827347145578</v>
      </c>
    </row>
  </sheetData>
  <mergeCells count="2">
    <mergeCell ref="A2:D2"/>
    <mergeCell ref="E5:F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M25" sqref="M25"/>
    </sheetView>
  </sheetViews>
  <sheetFormatPr baseColWidth="10" defaultRowHeight="15" x14ac:dyDescent="0.25"/>
  <sheetData>
    <row r="2" spans="2:6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2:6" x14ac:dyDescent="0.25">
      <c r="B3" t="s">
        <v>59</v>
      </c>
      <c r="C3">
        <v>13</v>
      </c>
      <c r="D3">
        <v>10</v>
      </c>
      <c r="E3">
        <v>25</v>
      </c>
      <c r="F3">
        <v>16</v>
      </c>
    </row>
    <row r="4" spans="2:6" x14ac:dyDescent="0.25">
      <c r="B4" t="s">
        <v>60</v>
      </c>
      <c r="C4">
        <v>16</v>
      </c>
      <c r="D4">
        <v>12</v>
      </c>
      <c r="E4">
        <v>32</v>
      </c>
      <c r="F4">
        <v>19</v>
      </c>
    </row>
    <row r="5" spans="2:6" x14ac:dyDescent="0.25">
      <c r="B5" t="s">
        <v>61</v>
      </c>
      <c r="C5">
        <v>18</v>
      </c>
      <c r="D5">
        <v>15</v>
      </c>
      <c r="E5">
        <v>45</v>
      </c>
      <c r="F5">
        <v>23</v>
      </c>
    </row>
    <row r="6" spans="2:6" x14ac:dyDescent="0.25">
      <c r="B6" t="s">
        <v>62</v>
      </c>
      <c r="C6">
        <v>23</v>
      </c>
      <c r="D6">
        <v>20</v>
      </c>
      <c r="E6">
        <v>59</v>
      </c>
      <c r="F6">
        <v>32</v>
      </c>
    </row>
    <row r="7" spans="2:6" x14ac:dyDescent="0.25">
      <c r="B7" t="s">
        <v>63</v>
      </c>
      <c r="C7">
        <v>32</v>
      </c>
      <c r="D7">
        <v>11</v>
      </c>
      <c r="E7">
        <v>38</v>
      </c>
      <c r="F7">
        <v>16</v>
      </c>
    </row>
    <row r="10" spans="2:6" x14ac:dyDescent="0.25">
      <c r="B10" t="s">
        <v>54</v>
      </c>
      <c r="C10" t="s">
        <v>56</v>
      </c>
      <c r="D10" t="s">
        <v>57</v>
      </c>
      <c r="E10" t="s">
        <v>58</v>
      </c>
    </row>
    <row r="11" spans="2:6" x14ac:dyDescent="0.25">
      <c r="B11" t="s">
        <v>59</v>
      </c>
      <c r="C11">
        <v>10</v>
      </c>
      <c r="D11">
        <v>25</v>
      </c>
      <c r="E11">
        <v>16</v>
      </c>
    </row>
    <row r="12" spans="2:6" x14ac:dyDescent="0.25">
      <c r="B12" t="s">
        <v>60</v>
      </c>
      <c r="C12">
        <v>12</v>
      </c>
      <c r="D12">
        <v>32</v>
      </c>
      <c r="E12">
        <v>19</v>
      </c>
    </row>
    <row r="13" spans="2:6" x14ac:dyDescent="0.25">
      <c r="B13" t="s">
        <v>61</v>
      </c>
      <c r="C13">
        <v>15</v>
      </c>
      <c r="D13">
        <v>45</v>
      </c>
      <c r="E13">
        <v>23</v>
      </c>
    </row>
    <row r="14" spans="2:6" x14ac:dyDescent="0.25">
      <c r="B14" t="s">
        <v>62</v>
      </c>
      <c r="C14">
        <v>20</v>
      </c>
      <c r="D14">
        <v>59</v>
      </c>
      <c r="E14">
        <v>32</v>
      </c>
    </row>
    <row r="15" spans="2:6" x14ac:dyDescent="0.25">
      <c r="B15" t="s">
        <v>63</v>
      </c>
      <c r="C15">
        <v>11</v>
      </c>
      <c r="D15">
        <v>38</v>
      </c>
      <c r="E15">
        <v>16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C14" sqref="C14"/>
    </sheetView>
  </sheetViews>
  <sheetFormatPr baseColWidth="10" defaultColWidth="9.140625" defaultRowHeight="15" x14ac:dyDescent="0.25"/>
  <sheetData>
    <row r="2" spans="1:7" x14ac:dyDescent="0.25">
      <c r="C2" t="s">
        <v>44</v>
      </c>
    </row>
    <row r="3" spans="1:7" x14ac:dyDescent="0.25">
      <c r="C3" t="s">
        <v>49</v>
      </c>
      <c r="D3" t="s">
        <v>50</v>
      </c>
      <c r="E3" t="s">
        <v>51</v>
      </c>
      <c r="F3" t="s">
        <v>52</v>
      </c>
      <c r="G3" t="s">
        <v>53</v>
      </c>
    </row>
    <row r="4" spans="1:7" x14ac:dyDescent="0.25">
      <c r="A4" t="s">
        <v>43</v>
      </c>
      <c r="B4" t="s">
        <v>45</v>
      </c>
      <c r="C4">
        <v>1</v>
      </c>
      <c r="D4">
        <v>6</v>
      </c>
      <c r="E4">
        <v>19</v>
      </c>
      <c r="F4">
        <v>21</v>
      </c>
      <c r="G4">
        <v>12</v>
      </c>
    </row>
    <row r="5" spans="1:7" x14ac:dyDescent="0.25">
      <c r="B5" t="s">
        <v>46</v>
      </c>
      <c r="C5">
        <v>2</v>
      </c>
      <c r="D5">
        <v>2</v>
      </c>
      <c r="E5">
        <v>12</v>
      </c>
      <c r="F5">
        <v>45</v>
      </c>
      <c r="G5">
        <v>7</v>
      </c>
    </row>
    <row r="6" spans="1:7" x14ac:dyDescent="0.25">
      <c r="B6" t="s">
        <v>47</v>
      </c>
      <c r="C6">
        <v>0</v>
      </c>
      <c r="D6">
        <v>28</v>
      </c>
      <c r="E6">
        <v>21</v>
      </c>
      <c r="F6">
        <v>65</v>
      </c>
      <c r="G6">
        <v>25</v>
      </c>
    </row>
    <row r="7" spans="1:7" x14ac:dyDescent="0.25">
      <c r="B7" t="s">
        <v>48</v>
      </c>
      <c r="C7">
        <v>8</v>
      </c>
      <c r="D7">
        <v>2</v>
      </c>
      <c r="E7">
        <v>40</v>
      </c>
      <c r="F7">
        <v>11</v>
      </c>
      <c r="G7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Kuchen</vt:lpstr>
      <vt:lpstr>Säulen</vt:lpstr>
      <vt:lpstr>Linien</vt:lpstr>
      <vt:lpstr>S-L-Verbund</vt:lpstr>
      <vt:lpstr>Punkte</vt:lpstr>
      <vt:lpstr>Schwingungen</vt:lpstr>
      <vt:lpstr>Kurs</vt:lpstr>
      <vt:lpstr>Fläche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2016-02-23T08:01:46Z</dcterms:modified>
</cp:coreProperties>
</file>